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tuuli_teppo_rmk_ee/Documents/Dokumendid/007_Koelmud ja elupaigad/010_Selja jõestiku koelmualade parandamine/001 Kavatsusdokument/Väljaminevad kirjad/"/>
    </mc:Choice>
  </mc:AlternateContent>
  <xr:revisionPtr revIDLastSave="442" documentId="8_{B7CCB2C0-1CEC-4433-B7B5-77DE8723438D}" xr6:coauthVersionLast="47" xr6:coauthVersionMax="47" xr10:uidLastSave="{681ED08F-934D-4D2A-913B-4D0A1AF23A50}"/>
  <bookViews>
    <workbookView xWindow="28680" yWindow="-120" windowWidth="29040" windowHeight="15720" xr2:uid="{00000000-000D-0000-FFFF-FFFF00000000}"/>
  </bookViews>
  <sheets>
    <sheet name="Tabel 1." sheetId="1" r:id="rId1"/>
    <sheet name="Tabel 1-1." sheetId="5" r:id="rId2"/>
    <sheet name="Tabel 2.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6" i="1"/>
  <c r="G21" i="1"/>
  <c r="J27" i="1" l="1"/>
  <c r="M8" i="1"/>
  <c r="C27" i="1"/>
  <c r="M23" i="1"/>
  <c r="M25" i="1"/>
  <c r="M24" i="1"/>
  <c r="M22" i="1"/>
  <c r="M21" i="1"/>
  <c r="M10" i="1"/>
  <c r="L25" i="1"/>
  <c r="G25" i="1"/>
  <c r="H25" i="1" s="1"/>
  <c r="L24" i="1"/>
  <c r="G24" i="1"/>
  <c r="H24" i="1" s="1"/>
  <c r="L23" i="1"/>
  <c r="G23" i="1"/>
  <c r="H23" i="1" s="1"/>
  <c r="G22" i="1"/>
  <c r="L22" i="1"/>
  <c r="J17" i="1"/>
  <c r="C17" i="1"/>
  <c r="J11" i="1"/>
  <c r="C11" i="1"/>
  <c r="H21" i="1"/>
  <c r="L21" i="1"/>
  <c r="M27" i="1" l="1"/>
  <c r="L27" i="1"/>
  <c r="M16" i="1"/>
  <c r="M17" i="1" s="1"/>
  <c r="L16" i="1"/>
  <c r="L17" i="1" s="1"/>
  <c r="L10" i="1"/>
  <c r="H10" i="1"/>
  <c r="G9" i="1"/>
  <c r="H9" i="1" s="1"/>
  <c r="L8" i="1"/>
  <c r="G7" i="1"/>
  <c r="M7" i="1"/>
  <c r="L7" i="1"/>
  <c r="G6" i="1"/>
  <c r="M6" i="1"/>
  <c r="L6" i="1"/>
  <c r="M5" i="1"/>
  <c r="L5" i="1"/>
  <c r="G5" i="1"/>
  <c r="H5" i="1" s="1"/>
  <c r="M4" i="1"/>
  <c r="L4" i="1"/>
  <c r="G4" i="1"/>
  <c r="H27" i="1" l="1"/>
  <c r="G27" i="1"/>
  <c r="H4" i="1"/>
  <c r="G11" i="1"/>
  <c r="L11" i="1"/>
  <c r="H16" i="1"/>
  <c r="G17" i="1"/>
  <c r="M11" i="1"/>
  <c r="I10" i="1"/>
  <c r="H7" i="1"/>
  <c r="I7" i="1" s="1"/>
  <c r="H6" i="1"/>
  <c r="I6" i="1" s="1"/>
  <c r="I5" i="1"/>
  <c r="I4" i="1"/>
  <c r="H17" i="1" l="1"/>
  <c r="I16" i="1"/>
  <c r="I17" i="1"/>
  <c r="I11" i="1"/>
  <c r="H11" i="1"/>
</calcChain>
</file>

<file path=xl/sharedStrings.xml><?xml version="1.0" encoding="utf-8"?>
<sst xmlns="http://schemas.openxmlformats.org/spreadsheetml/2006/main" count="257" uniqueCount="160">
  <si>
    <t>tk</t>
  </si>
  <si>
    <t>Jrk</t>
  </si>
  <si>
    <t>Lõigu nimi</t>
  </si>
  <si>
    <t>Lõigu pikkus</t>
  </si>
  <si>
    <t>Kudepadjandid</t>
  </si>
  <si>
    <t>nr</t>
  </si>
  <si>
    <t>m</t>
  </si>
  <si>
    <t>tk/jm</t>
  </si>
  <si>
    <t>kokku</t>
  </si>
  <si>
    <t>m³/tk</t>
  </si>
  <si>
    <t>m³</t>
  </si>
  <si>
    <t>Algus</t>
  </si>
  <si>
    <t>Lõpp</t>
  </si>
  <si>
    <t>Kokku</t>
  </si>
  <si>
    <t>Koordinaadid</t>
  </si>
  <si>
    <t>Kivid lõigule (tk)</t>
  </si>
  <si>
    <t>X</t>
  </si>
  <si>
    <t>Y</t>
  </si>
  <si>
    <t>Märkused</t>
  </si>
  <si>
    <t>Selja jõe lõik 1</t>
  </si>
  <si>
    <t>60x120x20…40 cm (paetükid)</t>
  </si>
  <si>
    <t>d=60…90 cm (maakivid)</t>
  </si>
  <si>
    <t>X=6597085 Y=631662</t>
  </si>
  <si>
    <t>X=6596944 Y=631706</t>
  </si>
  <si>
    <t>Selja jõe lõik 2</t>
  </si>
  <si>
    <t>X=6596855 Y=631844</t>
  </si>
  <si>
    <t>X=6596616 Y=631921</t>
  </si>
  <si>
    <t>Selja jõe lõik 3</t>
  </si>
  <si>
    <t>X=6596394 Y=632450</t>
  </si>
  <si>
    <t>X=6596069 Y=632569</t>
  </si>
  <si>
    <t>X=6595791 Y=632744</t>
  </si>
  <si>
    <t>X=6595692 Y=632757</t>
  </si>
  <si>
    <t>X=6595652 Y=632788</t>
  </si>
  <si>
    <t>X=6595615 Y=632868</t>
  </si>
  <si>
    <t xml:space="preserve"> -</t>
  </si>
  <si>
    <t>X=6595464 Y=632900</t>
  </si>
  <si>
    <t>Selja jõe lõik 5</t>
  </si>
  <si>
    <t>X=6595253 Y=633013</t>
  </si>
  <si>
    <t>d=50…80 cm (maakivid)</t>
  </si>
  <si>
    <t>40x80x20…40 cm (paetükid)</t>
  </si>
  <si>
    <t>X=6595026 Y=633319</t>
  </si>
  <si>
    <t>d=30…50 cm (maakivid)</t>
  </si>
  <si>
    <t>Selja jõe lõik 8</t>
  </si>
  <si>
    <t>X=6584189 Y=630122</t>
  </si>
  <si>
    <t>X=6584139 Y=629993</t>
  </si>
  <si>
    <t>Selja jõe lõik 9</t>
  </si>
  <si>
    <t>X=6583571 Y=627705</t>
  </si>
  <si>
    <t>X=6583556 Y=627680</t>
  </si>
  <si>
    <t>Selja jõe lõik 10</t>
  </si>
  <si>
    <t>X=6583435 Y=627605</t>
  </si>
  <si>
    <t>X=6583289 Y=627565</t>
  </si>
  <si>
    <t>Selja jõe lõik 11</t>
  </si>
  <si>
    <t>X=6583181 Y=627533</t>
  </si>
  <si>
    <t>X=6583104 Y=627533</t>
  </si>
  <si>
    <t>Selja jõe lõik 12</t>
  </si>
  <si>
    <t>X=6583055 Y=627525</t>
  </si>
  <si>
    <t>X=6582948 Y=627404</t>
  </si>
  <si>
    <t xml:space="preserve"> SeP-1</t>
  </si>
  <si>
    <t>Lõik 1</t>
  </si>
  <si>
    <t xml:space="preserve"> SeP-2</t>
  </si>
  <si>
    <t>Lõik 2</t>
  </si>
  <si>
    <t xml:space="preserve"> SeP-3</t>
  </si>
  <si>
    <t>Lõik 3</t>
  </si>
  <si>
    <t xml:space="preserve"> SeP-4</t>
  </si>
  <si>
    <t>Lõik 4</t>
  </si>
  <si>
    <t xml:space="preserve"> SeP-5</t>
  </si>
  <si>
    <t>Lõik 5</t>
  </si>
  <si>
    <t xml:space="preserve"> SeP-6</t>
  </si>
  <si>
    <t xml:space="preserve"> SeP-7</t>
  </si>
  <si>
    <t xml:space="preserve"> SeP-8</t>
  </si>
  <si>
    <t>Lõik 8</t>
  </si>
  <si>
    <t xml:space="preserve"> SeP-9</t>
  </si>
  <si>
    <t>Lõik 9</t>
  </si>
  <si>
    <t xml:space="preserve"> SeP-10</t>
  </si>
  <si>
    <t>Lõik 10</t>
  </si>
  <si>
    <t xml:space="preserve"> SeP-11</t>
  </si>
  <si>
    <t>Lõik 11</t>
  </si>
  <si>
    <t xml:space="preserve"> SeP-12</t>
  </si>
  <si>
    <t>Lõik 12</t>
  </si>
  <si>
    <t xml:space="preserve"> SeP-13</t>
  </si>
  <si>
    <t xml:space="preserve"> SeP-14</t>
  </si>
  <si>
    <t xml:space="preserve"> SeP-15</t>
  </si>
  <si>
    <t xml:space="preserve"> SeP-16</t>
  </si>
  <si>
    <t xml:space="preserve"> SeP-17</t>
  </si>
  <si>
    <t xml:space="preserve"> SeP-18</t>
  </si>
  <si>
    <t xml:space="preserve"> SeP-19</t>
  </si>
  <si>
    <t xml:space="preserve"> SeP-29</t>
  </si>
  <si>
    <t xml:space="preserve"> SeP-30</t>
  </si>
  <si>
    <t>Lõigul on kaks 30 m pikkust süvikut (SeP-4 ja 5 vahel ning SeP-5 ja 6 vahel), kuhu kive ei paigalda</t>
  </si>
  <si>
    <t>Süvistada paeplaati 3 pesa (SeP-11) ja jaotada materjal pesadesse</t>
  </si>
  <si>
    <t>SeP-12 ja 13 saare juures vasakus harus (arvestatud, et vasakusse harusse 12 m³ ja paremasse 4 m³)</t>
  </si>
  <si>
    <t xml:space="preserve"> SeP-31</t>
  </si>
  <si>
    <t xml:space="preserve"> SeP-32</t>
  </si>
  <si>
    <t xml:space="preserve"> SeP-33</t>
  </si>
  <si>
    <t xml:space="preserve"> SeP-34</t>
  </si>
  <si>
    <t xml:space="preserve"> SeP-35</t>
  </si>
  <si>
    <t xml:space="preserve"> SeP-36</t>
  </si>
  <si>
    <t xml:space="preserve"> SeP-37</t>
  </si>
  <si>
    <t xml:space="preserve"> SeP-38</t>
  </si>
  <si>
    <t>Lõik</t>
  </si>
  <si>
    <t>ID</t>
  </si>
  <si>
    <t>padjand</t>
  </si>
  <si>
    <t>Selja jõe lõik 4-2</t>
  </si>
  <si>
    <t>Selja jõe lõik 4-3</t>
  </si>
  <si>
    <t>Selja jõe lõik 4-1</t>
  </si>
  <si>
    <t>Selja jõe lõik 4-4</t>
  </si>
  <si>
    <t>Maaparandussüsteem</t>
  </si>
  <si>
    <t xml:space="preserve">Tabel 3. Täiendavad meetmed </t>
  </si>
  <si>
    <t>Jrk nr.</t>
  </si>
  <si>
    <t>Algus X</t>
  </si>
  <si>
    <t>Algus Y</t>
  </si>
  <si>
    <t>Lõpp X</t>
  </si>
  <si>
    <t>Lõpp Y</t>
  </si>
  <si>
    <t xml:space="preserve">Võimalikud meetmed </t>
  </si>
  <si>
    <t>Selja 13</t>
  </si>
  <si>
    <t>Selja 14</t>
  </si>
  <si>
    <t>Selja 15</t>
  </si>
  <si>
    <t>Tabel 1. Selja jõe parandamise põhiliste materjalide mahud. Lõigud 6 ja 7 on käesolevast kavatsusest välja jäetud, kuna nende taastamistegevustega tegeleb projekt LIFE IP CleanEST.</t>
  </si>
  <si>
    <t xml:space="preserve">Tehiskärestiku ning koelmupatjate loomine Päide I paisust allavoolu </t>
  </si>
  <si>
    <t>Seotud veekogum</t>
  </si>
  <si>
    <t>eesvoolul (riigi poolt korrashoitav ühiseesvool Selja jõgi 1107460040000)</t>
  </si>
  <si>
    <t>eesvoolul (riigi poolt korrashoitav ühiseesvool Selja jõgi 1107460040000); paremkaldal on maaparandussüsteemide reguleeriva võrgu ala (1107460040060, Allikmaa 2)</t>
  </si>
  <si>
    <t>eesvoolul (riigi poolt korrashoitav ühiseesvool Selja jõgi 1107460040000). Koelmupadjast SeP-30 ca. 60m ülesvoolu paremkaldal maaparandussüsteemide reguleeriva võrgu ala 1107460030100</t>
  </si>
  <si>
    <t>66201:001:0202; 66201:001:1510; 66201:001:0202</t>
  </si>
  <si>
    <t>Selja_3</t>
  </si>
  <si>
    <t>Selja_2</t>
  </si>
  <si>
    <t>Lõigus suubub Selja jõkke maaparandussüsteemide eesvool 1107460030010, mis on seotud maaparandussüsteemide reguleeriva võrgu alaga (1107460030010)</t>
  </si>
  <si>
    <t>Asub eesvoolul (riigi poolt korrashoitav ühiseesvool Selja jõgi 1107460020000), lõigus suubub jõkke 4 maaparandussüsteemi eesvoolu: 1107460020020, 1107460020030, 1107460020040, 1107460020050) ning lõik piirneb Selja jõe vasakkaldal järgmiste maaparandussüsteemide reguleeriva võrgu aladega: 1107460020040; 1107460020030; 1107460020020; 1107570010010</t>
  </si>
  <si>
    <t>Selja_4</t>
  </si>
  <si>
    <t>Selja_4; Selja_3 (koelmupadi SeP-19)</t>
  </si>
  <si>
    <t>Selja-1</t>
  </si>
  <si>
    <t>Lõigul on kaks 25 m pikkust süvikut (SeP-17 ja 18 vahel), kuhu kive ei paigalda</t>
  </si>
  <si>
    <t>66203:001:0010; 66203:001:0050;
66203:001:0056; 66203:001:0130;
66203:001:0037; 66203:001:0048;
66203:001:0047; 66203:001:0009;
66101:001:0325; 66203:001:0280;
66203:001:0026; 66101:001:0191;
66203:001:0055; 66203:001:0101;
66203:001:0030; 66101:001:0747;
66203:001:0011;  66101:001:0720;
66203:001:0102</t>
  </si>
  <si>
    <t>Tabel 1-1. Lõikudele 1-12 rajatavate koelmute asukohad.</t>
  </si>
  <si>
    <t>Lõigu lõpus asub koprapais</t>
  </si>
  <si>
    <t>-</t>
  </si>
  <si>
    <t>Muud kitsendused</t>
  </si>
  <si>
    <t>Elektrimaakaabelliin 167385752 (Elektrilevi OÜ)</t>
  </si>
  <si>
    <t>Elektriõhuliin alla 1 kV 229903004</t>
  </si>
  <si>
    <t>Puhveralad kaldal, kraavide otstesse lodualad või alternatiivsed meetmed.</t>
  </si>
  <si>
    <t>Paremkalda lähedal maaparandussüsteemide reguleeriva võrgu ala 1107460010080</t>
  </si>
  <si>
    <t>Koelmu SeP-19 asub riigi poolt korras hoitaval ühiseesvoolul Selja jõgi (1107460020000); Lõigu paremkalda lähedal maaparandussüsteemide reguleeriva võrgu ala 1107460010080</t>
  </si>
  <si>
    <t>19003:001:0144, 19003:001:0810</t>
  </si>
  <si>
    <t xml:space="preserve">19003:001:0144, 19003:001:0024, 19003:001:0242 </t>
  </si>
  <si>
    <t>19003:001:0118,19003:001:0201, 19003:001:0071,19003:001:0211</t>
  </si>
  <si>
    <t>19003:001:0246, 19003:001:0138</t>
  </si>
  <si>
    <t xml:space="preserve">19003:001:0246,19003:001:0138,19003:001:0265 </t>
  </si>
  <si>
    <t>19003:001:0138, 19003:001:0265</t>
  </si>
  <si>
    <t>19003:001:0138, 19003:001:0265, 19003:001:0266, 19003:001:0096, 19003:001:0126</t>
  </si>
  <si>
    <t xml:space="preserve">19003:001:0008, 19003:001:0005, 19003:001:0115, 19003:001:0114, 19003:001:0096 </t>
  </si>
  <si>
    <t xml:space="preserve">66201:001:0005, 66201:001:1090, 66201:001:0544 </t>
  </si>
  <si>
    <t>66201:001:0355, 66201:001:0546</t>
  </si>
  <si>
    <t xml:space="preserve">66201:001:0355,  66201:001:0546 </t>
  </si>
  <si>
    <t>66101:001:0408, 66201:001:0546</t>
  </si>
  <si>
    <t>19003:002:0009;19003:002:0502;
77001:001:0380; 19003:002:0138;
77001:001:0588; 19003:002:0065;
19003:002:0036; 19003:002:0070;
19003:002:1150; 19003:002:0204;
19003:002:0243; 77001:001:0160;
77001:001:0324;19003:002:0501;
19003:002:0161</t>
  </si>
  <si>
    <t>Lõiku ülatab tee nr 17166 Haljala-Karepa</t>
  </si>
  <si>
    <t>Elektriõhuliin alla 1 kV 	9476791; Lõigust kohe ülesvoolu jääb tee nr 6621008 Paatna-Veltsi (munitsipaalomand)</t>
  </si>
  <si>
    <t>Lõiguga kattuvad katastriüksused</t>
  </si>
  <si>
    <t>Võib kaaluda ka 50-80 cm maakivide lisamist (lõigule 10-20 tk)</t>
  </si>
  <si>
    <t>Täiendavad koelmupadjad, olemasoleva koelmuala täiendamine.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</si>
</sst>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9"/>
      <color rgb="FF242424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24242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0" fillId="0" borderId="1" xfId="0" applyFont="1" applyBorder="1" applyAlignment="1">
      <alignment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7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2" sqref="M12"/>
    </sheetView>
  </sheetViews>
  <sheetFormatPr defaultRowHeight="13.8" x14ac:dyDescent="0.25"/>
  <cols>
    <col min="1" max="1" width="4.44140625" style="4" customWidth="1"/>
    <col min="2" max="2" width="12.5546875" style="4" customWidth="1"/>
    <col min="3" max="3" width="10.88671875" style="4" bestFit="1" customWidth="1"/>
    <col min="4" max="5" width="10.44140625" style="4" bestFit="1" customWidth="1"/>
    <col min="6" max="6" width="5" style="4" bestFit="1" customWidth="1"/>
    <col min="7" max="7" width="6.88671875" style="4" customWidth="1"/>
    <col min="8" max="8" width="14.5546875" style="4" bestFit="1" customWidth="1"/>
    <col min="9" max="9" width="15.109375" style="4" customWidth="1"/>
    <col min="10" max="10" width="3.109375" style="4" customWidth="1"/>
    <col min="11" max="11" width="5" style="4" bestFit="1" customWidth="1"/>
    <col min="12" max="12" width="3.6640625" style="4" customWidth="1"/>
    <col min="13" max="13" width="13.88671875" style="4" customWidth="1"/>
    <col min="14" max="14" width="23.21875" style="4" customWidth="1"/>
    <col min="15" max="15" width="14.5546875" style="4" customWidth="1"/>
    <col min="16" max="16" width="21.77734375" style="28" customWidth="1"/>
    <col min="17" max="18" width="27.21875" style="28" customWidth="1"/>
    <col min="19" max="16384" width="8.88671875" style="4"/>
  </cols>
  <sheetData>
    <row r="1" spans="1:18" x14ac:dyDescent="0.25">
      <c r="A1" s="33" t="s">
        <v>117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35"/>
      <c r="R1" s="35"/>
    </row>
    <row r="2" spans="1:18" ht="26.4" x14ac:dyDescent="0.25">
      <c r="A2" s="5" t="s">
        <v>1</v>
      </c>
      <c r="B2" s="5" t="s">
        <v>2</v>
      </c>
      <c r="C2" s="6" t="s">
        <v>3</v>
      </c>
      <c r="D2" s="48" t="s">
        <v>14</v>
      </c>
      <c r="E2" s="49"/>
      <c r="F2" s="48" t="s">
        <v>15</v>
      </c>
      <c r="G2" s="50"/>
      <c r="H2" s="50"/>
      <c r="I2" s="49"/>
      <c r="J2" s="51" t="s">
        <v>4</v>
      </c>
      <c r="K2" s="52"/>
      <c r="L2" s="52"/>
      <c r="M2" s="52"/>
      <c r="N2" s="8" t="s">
        <v>18</v>
      </c>
      <c r="O2" s="8" t="s">
        <v>119</v>
      </c>
      <c r="P2" s="23" t="s">
        <v>157</v>
      </c>
      <c r="Q2" s="23" t="s">
        <v>106</v>
      </c>
      <c r="R2" s="23" t="s">
        <v>136</v>
      </c>
    </row>
    <row r="3" spans="1:18" ht="26.4" x14ac:dyDescent="0.25">
      <c r="A3" s="12" t="s">
        <v>5</v>
      </c>
      <c r="B3" s="7"/>
      <c r="C3" s="8" t="s">
        <v>6</v>
      </c>
      <c r="D3" s="8" t="s">
        <v>11</v>
      </c>
      <c r="E3" s="8" t="s">
        <v>12</v>
      </c>
      <c r="F3" s="8" t="s">
        <v>7</v>
      </c>
      <c r="G3" s="8" t="s">
        <v>8</v>
      </c>
      <c r="H3" s="15" t="s">
        <v>20</v>
      </c>
      <c r="I3" s="16" t="s">
        <v>21</v>
      </c>
      <c r="J3" s="8" t="s">
        <v>0</v>
      </c>
      <c r="K3" s="8" t="s">
        <v>9</v>
      </c>
      <c r="L3" s="8" t="s">
        <v>10</v>
      </c>
      <c r="M3" s="15" t="s">
        <v>20</v>
      </c>
      <c r="N3" s="34"/>
      <c r="O3" s="6"/>
      <c r="P3" s="23"/>
      <c r="Q3" s="23"/>
      <c r="R3" s="23"/>
    </row>
    <row r="4" spans="1:18" ht="39.6" x14ac:dyDescent="0.25">
      <c r="A4" s="2">
        <v>1</v>
      </c>
      <c r="B4" s="3" t="s">
        <v>19</v>
      </c>
      <c r="C4" s="10">
        <v>150</v>
      </c>
      <c r="D4" s="10" t="s">
        <v>22</v>
      </c>
      <c r="E4" s="10" t="s">
        <v>23</v>
      </c>
      <c r="F4" s="10">
        <v>1</v>
      </c>
      <c r="G4" s="2">
        <f>F4*C4</f>
        <v>150</v>
      </c>
      <c r="H4" s="2">
        <f>G4/10*7</f>
        <v>105</v>
      </c>
      <c r="I4" s="10">
        <f>G4-H4</f>
        <v>45</v>
      </c>
      <c r="J4" s="2">
        <v>3</v>
      </c>
      <c r="K4" s="2">
        <v>15</v>
      </c>
      <c r="L4" s="2">
        <f t="shared" ref="L4:L8" si="0">K4*J4</f>
        <v>45</v>
      </c>
      <c r="M4" s="2">
        <f>J4*20</f>
        <v>60</v>
      </c>
      <c r="N4" s="6"/>
      <c r="O4" s="22" t="s">
        <v>128</v>
      </c>
      <c r="P4" s="24" t="s">
        <v>142</v>
      </c>
      <c r="Q4" s="10" t="s">
        <v>135</v>
      </c>
      <c r="R4" s="10"/>
    </row>
    <row r="5" spans="1:18" ht="39.6" x14ac:dyDescent="0.25">
      <c r="A5" s="2">
        <v>2</v>
      </c>
      <c r="B5" s="3" t="s">
        <v>24</v>
      </c>
      <c r="C5" s="10">
        <v>290</v>
      </c>
      <c r="D5" s="10" t="s">
        <v>25</v>
      </c>
      <c r="E5" s="10" t="s">
        <v>26</v>
      </c>
      <c r="F5" s="10">
        <v>1</v>
      </c>
      <c r="G5" s="2">
        <f>F5*C5</f>
        <v>290</v>
      </c>
      <c r="H5" s="2">
        <f>G5/10*7</f>
        <v>203</v>
      </c>
      <c r="I5" s="10">
        <f>G5-H5</f>
        <v>87</v>
      </c>
      <c r="J5" s="2">
        <v>3</v>
      </c>
      <c r="K5" s="2">
        <v>15</v>
      </c>
      <c r="L5" s="2">
        <f t="shared" si="0"/>
        <v>45</v>
      </c>
      <c r="M5" s="2">
        <f>J5*20</f>
        <v>60</v>
      </c>
      <c r="N5" s="22"/>
      <c r="O5" s="22" t="s">
        <v>128</v>
      </c>
      <c r="P5" s="36" t="s">
        <v>143</v>
      </c>
      <c r="Q5" s="10" t="s">
        <v>135</v>
      </c>
      <c r="R5" s="10" t="s">
        <v>138</v>
      </c>
    </row>
    <row r="6" spans="1:18" ht="52.8" x14ac:dyDescent="0.25">
      <c r="A6" s="2">
        <v>3</v>
      </c>
      <c r="B6" s="3" t="s">
        <v>27</v>
      </c>
      <c r="C6" s="10">
        <v>365</v>
      </c>
      <c r="D6" s="10" t="s">
        <v>28</v>
      </c>
      <c r="E6" s="10" t="s">
        <v>29</v>
      </c>
      <c r="F6" s="10">
        <v>0.8</v>
      </c>
      <c r="G6" s="2">
        <f>F6*(C6-2*30)</f>
        <v>244</v>
      </c>
      <c r="H6" s="2">
        <f>G6/8*6</f>
        <v>183</v>
      </c>
      <c r="I6" s="10">
        <f>G6-H6</f>
        <v>61</v>
      </c>
      <c r="J6" s="2">
        <v>4</v>
      </c>
      <c r="K6" s="2">
        <v>12</v>
      </c>
      <c r="L6" s="2">
        <f t="shared" si="0"/>
        <v>48</v>
      </c>
      <c r="M6" s="2">
        <f>J6*20</f>
        <v>80</v>
      </c>
      <c r="N6" s="22" t="s">
        <v>88</v>
      </c>
      <c r="O6" s="22" t="s">
        <v>128</v>
      </c>
      <c r="P6" s="37" t="s">
        <v>144</v>
      </c>
      <c r="Q6" s="10" t="s">
        <v>135</v>
      </c>
      <c r="R6" s="10"/>
    </row>
    <row r="7" spans="1:18" ht="39.6" x14ac:dyDescent="0.25">
      <c r="A7" s="2">
        <v>4</v>
      </c>
      <c r="B7" s="3" t="s">
        <v>104</v>
      </c>
      <c r="C7" s="10">
        <v>100</v>
      </c>
      <c r="D7" s="10" t="s">
        <v>30</v>
      </c>
      <c r="E7" s="10" t="s">
        <v>31</v>
      </c>
      <c r="F7" s="10">
        <v>1</v>
      </c>
      <c r="G7" s="2">
        <f>F7*C7</f>
        <v>100</v>
      </c>
      <c r="H7" s="2">
        <f>G7/10*7</f>
        <v>70</v>
      </c>
      <c r="I7" s="10">
        <f>G7-H7</f>
        <v>30</v>
      </c>
      <c r="J7" s="2">
        <v>1</v>
      </c>
      <c r="K7" s="2">
        <v>12</v>
      </c>
      <c r="L7" s="2">
        <f t="shared" si="0"/>
        <v>12</v>
      </c>
      <c r="M7" s="2">
        <f>J7*25</f>
        <v>25</v>
      </c>
      <c r="N7" s="22" t="s">
        <v>89</v>
      </c>
      <c r="O7" s="22" t="s">
        <v>128</v>
      </c>
      <c r="P7" s="37" t="s">
        <v>145</v>
      </c>
      <c r="Q7" s="10" t="s">
        <v>135</v>
      </c>
      <c r="R7" s="10"/>
    </row>
    <row r="8" spans="1:18" ht="52.8" x14ac:dyDescent="0.25">
      <c r="A8" s="2">
        <v>5</v>
      </c>
      <c r="B8" s="3" t="s">
        <v>102</v>
      </c>
      <c r="C8" s="10">
        <v>65</v>
      </c>
      <c r="D8" s="10" t="s">
        <v>31</v>
      </c>
      <c r="E8" s="10" t="s">
        <v>32</v>
      </c>
      <c r="F8" s="38" t="s">
        <v>34</v>
      </c>
      <c r="G8" s="38" t="s">
        <v>34</v>
      </c>
      <c r="H8" s="38" t="s">
        <v>34</v>
      </c>
      <c r="I8" s="38" t="s">
        <v>34</v>
      </c>
      <c r="J8" s="2">
        <v>2</v>
      </c>
      <c r="K8" s="2">
        <v>16</v>
      </c>
      <c r="L8" s="2">
        <f t="shared" si="0"/>
        <v>32</v>
      </c>
      <c r="M8" s="2">
        <f>ROUND(J8*(4*5*2)*1/0.9+1+J8*(3*5*2)*1/0.8,0)</f>
        <v>165</v>
      </c>
      <c r="N8" s="22" t="s">
        <v>90</v>
      </c>
      <c r="O8" s="22" t="s">
        <v>128</v>
      </c>
      <c r="P8" s="37" t="s">
        <v>146</v>
      </c>
      <c r="Q8" s="10" t="s">
        <v>135</v>
      </c>
      <c r="R8" s="10"/>
    </row>
    <row r="9" spans="1:18" ht="39.6" x14ac:dyDescent="0.25">
      <c r="A9" s="2">
        <v>6</v>
      </c>
      <c r="B9" s="3" t="s">
        <v>103</v>
      </c>
      <c r="C9" s="10">
        <v>110</v>
      </c>
      <c r="D9" s="10" t="s">
        <v>32</v>
      </c>
      <c r="E9" s="10" t="s">
        <v>33</v>
      </c>
      <c r="F9" s="10">
        <v>3</v>
      </c>
      <c r="G9" s="2">
        <f>F9*C8</f>
        <v>195</v>
      </c>
      <c r="H9" s="2">
        <f>G9</f>
        <v>195</v>
      </c>
      <c r="I9" s="38" t="s">
        <v>34</v>
      </c>
      <c r="J9" s="38" t="s">
        <v>34</v>
      </c>
      <c r="K9" s="38" t="s">
        <v>34</v>
      </c>
      <c r="L9" s="38" t="s">
        <v>34</v>
      </c>
      <c r="M9" s="38" t="s">
        <v>34</v>
      </c>
      <c r="N9" s="22"/>
      <c r="O9" s="22" t="s">
        <v>128</v>
      </c>
      <c r="P9" s="37" t="s">
        <v>147</v>
      </c>
      <c r="Q9" s="10" t="s">
        <v>135</v>
      </c>
      <c r="R9" s="10"/>
    </row>
    <row r="10" spans="1:18" ht="66" x14ac:dyDescent="0.25">
      <c r="A10" s="2">
        <v>7</v>
      </c>
      <c r="B10" s="3" t="s">
        <v>105</v>
      </c>
      <c r="C10" s="10">
        <v>155</v>
      </c>
      <c r="D10" s="10" t="s">
        <v>33</v>
      </c>
      <c r="E10" s="10" t="s">
        <v>35</v>
      </c>
      <c r="F10" s="10">
        <v>1</v>
      </c>
      <c r="G10" s="2">
        <f>F10*C10</f>
        <v>155</v>
      </c>
      <c r="H10" s="2">
        <f>G10/10*7-0.5</f>
        <v>108</v>
      </c>
      <c r="I10" s="10">
        <f>G10-H10</f>
        <v>47</v>
      </c>
      <c r="J10" s="2">
        <v>1</v>
      </c>
      <c r="K10" s="2">
        <v>15</v>
      </c>
      <c r="L10" s="2">
        <f>K10*J10</f>
        <v>15</v>
      </c>
      <c r="M10" s="2">
        <f>5*15*2*1/0.8+2.5</f>
        <v>190</v>
      </c>
      <c r="N10" s="22"/>
      <c r="O10" s="22" t="s">
        <v>128</v>
      </c>
      <c r="P10" s="37" t="s">
        <v>148</v>
      </c>
      <c r="Q10" s="10" t="s">
        <v>140</v>
      </c>
      <c r="R10" s="10"/>
    </row>
    <row r="11" spans="1:18" x14ac:dyDescent="0.25">
      <c r="A11" s="2"/>
      <c r="B11" s="11" t="s">
        <v>13</v>
      </c>
      <c r="C11" s="9">
        <f>SUM(C4:C10)</f>
        <v>1235</v>
      </c>
      <c r="D11" s="10"/>
      <c r="E11" s="10"/>
      <c r="F11" s="10"/>
      <c r="G11" s="17">
        <f>SUM(G4:G10)</f>
        <v>1134</v>
      </c>
      <c r="H11" s="17">
        <f>SUM(H4:H10)</f>
        <v>864</v>
      </c>
      <c r="I11" s="17">
        <f>SUM(I4:I10)</f>
        <v>270</v>
      </c>
      <c r="J11" s="17">
        <f>SUM(J4:J10)</f>
        <v>14</v>
      </c>
      <c r="K11" s="2"/>
      <c r="L11" s="17">
        <f>SUM(L4:L10)</f>
        <v>197</v>
      </c>
      <c r="M11" s="17">
        <f>SUM(M4:M10)</f>
        <v>580</v>
      </c>
      <c r="N11" s="22"/>
      <c r="O11" s="22"/>
      <c r="P11" s="23"/>
      <c r="Q11" s="23"/>
      <c r="R11" s="23"/>
    </row>
    <row r="12" spans="1:18" x14ac:dyDescent="0.25">
      <c r="A12" s="13"/>
      <c r="B12" s="18"/>
      <c r="C12" s="14"/>
      <c r="D12" s="19"/>
      <c r="E12" s="19"/>
      <c r="F12" s="19"/>
      <c r="G12" s="20"/>
      <c r="H12" s="20"/>
      <c r="I12" s="20"/>
      <c r="J12" s="20"/>
      <c r="K12" s="13"/>
      <c r="L12" s="20"/>
      <c r="M12" s="20"/>
      <c r="N12" s="13"/>
      <c r="O12" s="13"/>
    </row>
    <row r="13" spans="1:18" x14ac:dyDescent="0.25">
      <c r="A13" s="13"/>
      <c r="B13" s="21"/>
      <c r="C13" s="19"/>
      <c r="D13" s="19"/>
      <c r="E13" s="19"/>
      <c r="F13" s="19"/>
      <c r="G13" s="13"/>
      <c r="H13" s="13"/>
      <c r="I13" s="19"/>
      <c r="J13" s="13"/>
      <c r="K13" s="13"/>
      <c r="L13" s="13"/>
      <c r="M13" s="13"/>
      <c r="N13" s="13"/>
      <c r="O13" s="13"/>
    </row>
    <row r="14" spans="1:18" x14ac:dyDescent="0.25">
      <c r="A14" s="5" t="s">
        <v>1</v>
      </c>
      <c r="B14" s="5" t="s">
        <v>2</v>
      </c>
      <c r="C14" s="6" t="s">
        <v>3</v>
      </c>
      <c r="D14" s="48" t="s">
        <v>14</v>
      </c>
      <c r="E14" s="49"/>
      <c r="F14" s="48" t="s">
        <v>15</v>
      </c>
      <c r="G14" s="50"/>
      <c r="H14" s="50"/>
      <c r="I14" s="49"/>
      <c r="J14" s="51" t="s">
        <v>4</v>
      </c>
      <c r="K14" s="52"/>
      <c r="L14" s="52"/>
      <c r="M14" s="52"/>
      <c r="N14" s="8" t="s">
        <v>18</v>
      </c>
      <c r="O14" s="8"/>
      <c r="P14" s="25"/>
      <c r="Q14" s="25"/>
      <c r="R14" s="25"/>
    </row>
    <row r="15" spans="1:18" ht="26.4" x14ac:dyDescent="0.25">
      <c r="A15" s="12" t="s">
        <v>5</v>
      </c>
      <c r="B15" s="7"/>
      <c r="C15" s="8" t="s">
        <v>6</v>
      </c>
      <c r="D15" s="8" t="s">
        <v>11</v>
      </c>
      <c r="E15" s="8" t="s">
        <v>12</v>
      </c>
      <c r="F15" s="8" t="s">
        <v>7</v>
      </c>
      <c r="G15" s="8" t="s">
        <v>8</v>
      </c>
      <c r="H15" s="15" t="s">
        <v>39</v>
      </c>
      <c r="I15" s="16" t="s">
        <v>38</v>
      </c>
      <c r="J15" s="8" t="s">
        <v>0</v>
      </c>
      <c r="K15" s="8" t="s">
        <v>9</v>
      </c>
      <c r="L15" s="8" t="s">
        <v>10</v>
      </c>
      <c r="M15" s="16" t="s">
        <v>38</v>
      </c>
      <c r="N15" s="6"/>
      <c r="O15" s="6"/>
      <c r="P15" s="25"/>
      <c r="Q15" s="25"/>
      <c r="R15" s="25"/>
    </row>
    <row r="16" spans="1:18" ht="60" x14ac:dyDescent="0.25">
      <c r="A16" s="2">
        <v>9</v>
      </c>
      <c r="B16" s="3" t="s">
        <v>36</v>
      </c>
      <c r="C16" s="10">
        <v>400</v>
      </c>
      <c r="D16" s="10" t="s">
        <v>37</v>
      </c>
      <c r="E16" s="10" t="s">
        <v>40</v>
      </c>
      <c r="F16" s="10">
        <v>1</v>
      </c>
      <c r="G16" s="2">
        <f>F16*C16-2*25</f>
        <v>350</v>
      </c>
      <c r="H16" s="2">
        <f>G16/10*7</f>
        <v>245</v>
      </c>
      <c r="I16" s="10">
        <f>G16-H16</f>
        <v>105</v>
      </c>
      <c r="J16" s="2">
        <v>5</v>
      </c>
      <c r="K16" s="2">
        <v>12</v>
      </c>
      <c r="L16" s="2">
        <f>K16*J16</f>
        <v>60</v>
      </c>
      <c r="M16" s="2">
        <f>20*J16</f>
        <v>100</v>
      </c>
      <c r="N16" s="2" t="s">
        <v>131</v>
      </c>
      <c r="O16" s="2" t="s">
        <v>129</v>
      </c>
      <c r="P16" s="27" t="s">
        <v>149</v>
      </c>
      <c r="Q16" s="32" t="s">
        <v>141</v>
      </c>
      <c r="R16" s="32" t="s">
        <v>155</v>
      </c>
    </row>
    <row r="17" spans="1:18" x14ac:dyDescent="0.25">
      <c r="A17" s="2"/>
      <c r="B17" s="11" t="s">
        <v>13</v>
      </c>
      <c r="C17" s="9">
        <f>SUM(C16)</f>
        <v>400</v>
      </c>
      <c r="D17" s="10"/>
      <c r="E17" s="10"/>
      <c r="F17" s="10"/>
      <c r="G17" s="17">
        <f>SUM(G16)</f>
        <v>350</v>
      </c>
      <c r="H17" s="17">
        <f>SUM(H16)</f>
        <v>245</v>
      </c>
      <c r="I17" s="17">
        <f t="shared" ref="I17:J17" si="1">SUM(I16)</f>
        <v>105</v>
      </c>
      <c r="J17" s="17">
        <f t="shared" si="1"/>
        <v>5</v>
      </c>
      <c r="K17" s="2"/>
      <c r="L17" s="17">
        <f>SUM(L16)</f>
        <v>60</v>
      </c>
      <c r="M17" s="17">
        <f>SUM(M16)</f>
        <v>100</v>
      </c>
      <c r="N17" s="2"/>
      <c r="O17" s="2"/>
      <c r="P17" s="25"/>
      <c r="Q17" s="25"/>
      <c r="R17" s="25"/>
    </row>
    <row r="18" spans="1:18" x14ac:dyDescent="0.25">
      <c r="A18" s="2"/>
      <c r="B18" s="3"/>
      <c r="C18" s="10"/>
      <c r="D18" s="10"/>
      <c r="E18" s="10"/>
      <c r="F18" s="10"/>
      <c r="G18" s="2"/>
      <c r="H18" s="2"/>
      <c r="I18" s="10"/>
      <c r="J18" s="2"/>
      <c r="K18" s="2"/>
      <c r="L18" s="2"/>
      <c r="M18" s="2"/>
      <c r="N18" s="2"/>
      <c r="O18" s="2"/>
      <c r="P18" s="25"/>
      <c r="Q18" s="25"/>
      <c r="R18" s="25"/>
    </row>
    <row r="19" spans="1:18" x14ac:dyDescent="0.25">
      <c r="A19" s="5" t="s">
        <v>1</v>
      </c>
      <c r="B19" s="5" t="s">
        <v>2</v>
      </c>
      <c r="C19" s="6" t="s">
        <v>3</v>
      </c>
      <c r="D19" s="48" t="s">
        <v>14</v>
      </c>
      <c r="E19" s="49"/>
      <c r="F19" s="48" t="s">
        <v>15</v>
      </c>
      <c r="G19" s="50"/>
      <c r="H19" s="50"/>
      <c r="I19" s="49"/>
      <c r="J19" s="51" t="s">
        <v>4</v>
      </c>
      <c r="K19" s="52"/>
      <c r="L19" s="52"/>
      <c r="M19" s="52"/>
      <c r="N19" s="8" t="s">
        <v>18</v>
      </c>
      <c r="O19" s="8"/>
      <c r="P19" s="25"/>
      <c r="Q19" s="25"/>
      <c r="R19" s="25"/>
    </row>
    <row r="20" spans="1:18" ht="26.4" x14ac:dyDescent="0.25">
      <c r="A20" s="12" t="s">
        <v>5</v>
      </c>
      <c r="B20" s="7"/>
      <c r="C20" s="8" t="s">
        <v>6</v>
      </c>
      <c r="D20" s="8" t="s">
        <v>11</v>
      </c>
      <c r="E20" s="8" t="s">
        <v>12</v>
      </c>
      <c r="F20" s="8" t="s">
        <v>7</v>
      </c>
      <c r="G20" s="8" t="s">
        <v>8</v>
      </c>
      <c r="H20" s="16" t="s">
        <v>41</v>
      </c>
      <c r="I20" s="16" t="s">
        <v>38</v>
      </c>
      <c r="J20" s="8" t="s">
        <v>0</v>
      </c>
      <c r="K20" s="8" t="s">
        <v>9</v>
      </c>
      <c r="L20" s="8" t="s">
        <v>10</v>
      </c>
      <c r="M20" s="16" t="s">
        <v>41</v>
      </c>
      <c r="N20" s="6"/>
      <c r="O20" s="6"/>
      <c r="P20" s="25"/>
      <c r="Q20" s="25"/>
      <c r="R20" s="25"/>
    </row>
    <row r="21" spans="1:18" ht="105.6" x14ac:dyDescent="0.25">
      <c r="A21" s="2">
        <v>12</v>
      </c>
      <c r="B21" s="3" t="s">
        <v>42</v>
      </c>
      <c r="C21" s="10">
        <v>140</v>
      </c>
      <c r="D21" s="10" t="s">
        <v>43</v>
      </c>
      <c r="E21" s="10" t="s">
        <v>44</v>
      </c>
      <c r="F21" s="10">
        <v>0.6</v>
      </c>
      <c r="G21" s="2">
        <f>F21*C21</f>
        <v>84</v>
      </c>
      <c r="H21" s="2">
        <f>G21</f>
        <v>84</v>
      </c>
      <c r="I21" s="26"/>
      <c r="J21" s="2">
        <v>2</v>
      </c>
      <c r="K21" s="2">
        <v>4</v>
      </c>
      <c r="L21" s="2">
        <f t="shared" ref="L21:L25" si="2">K21*J21</f>
        <v>8</v>
      </c>
      <c r="M21" s="2">
        <f>(2*5+2*3)*J21*(1/0.4)</f>
        <v>80</v>
      </c>
      <c r="N21" s="22" t="s">
        <v>158</v>
      </c>
      <c r="O21" s="22" t="s">
        <v>130</v>
      </c>
      <c r="P21" s="27" t="s">
        <v>150</v>
      </c>
      <c r="Q21" s="10" t="s">
        <v>122</v>
      </c>
      <c r="R21" s="10" t="s">
        <v>156</v>
      </c>
    </row>
    <row r="22" spans="1:18" ht="39.6" x14ac:dyDescent="0.25">
      <c r="A22" s="2">
        <v>9</v>
      </c>
      <c r="B22" s="3" t="s">
        <v>45</v>
      </c>
      <c r="C22" s="10">
        <v>30</v>
      </c>
      <c r="D22" s="10" t="s">
        <v>46</v>
      </c>
      <c r="E22" s="10" t="s">
        <v>47</v>
      </c>
      <c r="F22" s="10">
        <v>0.5</v>
      </c>
      <c r="G22" s="2">
        <f>F22*C22</f>
        <v>15</v>
      </c>
      <c r="H22" s="2">
        <v>15</v>
      </c>
      <c r="I22" s="26" t="s">
        <v>34</v>
      </c>
      <c r="J22" s="2">
        <v>1</v>
      </c>
      <c r="K22" s="2">
        <v>2</v>
      </c>
      <c r="L22" s="2">
        <f t="shared" si="2"/>
        <v>2</v>
      </c>
      <c r="M22" s="2">
        <f>(2*4+2*3)*J22*(1/0.4)</f>
        <v>35</v>
      </c>
      <c r="N22" s="22" t="s">
        <v>134</v>
      </c>
      <c r="O22" s="22" t="s">
        <v>130</v>
      </c>
      <c r="P22" s="27" t="s">
        <v>151</v>
      </c>
      <c r="Q22" s="10" t="s">
        <v>120</v>
      </c>
      <c r="R22" s="10"/>
    </row>
    <row r="23" spans="1:18" ht="39.6" x14ac:dyDescent="0.25">
      <c r="A23" s="2">
        <v>10</v>
      </c>
      <c r="B23" s="3" t="s">
        <v>48</v>
      </c>
      <c r="C23" s="10">
        <v>150</v>
      </c>
      <c r="D23" s="10" t="s">
        <v>49</v>
      </c>
      <c r="E23" s="10" t="s">
        <v>50</v>
      </c>
      <c r="F23" s="10">
        <v>0.5</v>
      </c>
      <c r="G23" s="2">
        <f>F23*C23</f>
        <v>75</v>
      </c>
      <c r="H23" s="10">
        <f>G23</f>
        <v>75</v>
      </c>
      <c r="I23" s="26" t="s">
        <v>34</v>
      </c>
      <c r="J23" s="2">
        <v>2</v>
      </c>
      <c r="K23" s="2">
        <v>4</v>
      </c>
      <c r="L23" s="2">
        <f t="shared" si="2"/>
        <v>8</v>
      </c>
      <c r="M23" s="2">
        <f>2*4+2*5*J23*(1/0.4)+2</f>
        <v>60</v>
      </c>
      <c r="N23" s="22"/>
      <c r="O23" s="22" t="s">
        <v>130</v>
      </c>
      <c r="P23" s="27" t="s">
        <v>151</v>
      </c>
      <c r="Q23" s="10" t="s">
        <v>120</v>
      </c>
      <c r="R23" s="10"/>
    </row>
    <row r="24" spans="1:18" ht="92.4" x14ac:dyDescent="0.25">
      <c r="A24" s="2">
        <v>11</v>
      </c>
      <c r="B24" s="3" t="s">
        <v>51</v>
      </c>
      <c r="C24" s="10">
        <v>80</v>
      </c>
      <c r="D24" s="10" t="s">
        <v>52</v>
      </c>
      <c r="E24" s="10" t="s">
        <v>53</v>
      </c>
      <c r="F24" s="10">
        <v>0.5</v>
      </c>
      <c r="G24" s="2">
        <f>F24*C24</f>
        <v>40</v>
      </c>
      <c r="H24" s="10">
        <f>G24</f>
        <v>40</v>
      </c>
      <c r="I24" s="26" t="s">
        <v>34</v>
      </c>
      <c r="J24" s="2">
        <v>2</v>
      </c>
      <c r="K24" s="2">
        <v>2</v>
      </c>
      <c r="L24" s="2">
        <f t="shared" si="2"/>
        <v>4</v>
      </c>
      <c r="M24" s="2">
        <f>(2*4+2*3)*J24*(1/0.4)</f>
        <v>70</v>
      </c>
      <c r="N24" s="22"/>
      <c r="O24" s="22" t="s">
        <v>130</v>
      </c>
      <c r="P24" s="27" t="s">
        <v>152</v>
      </c>
      <c r="Q24" s="10" t="s">
        <v>121</v>
      </c>
      <c r="R24" s="10"/>
    </row>
    <row r="25" spans="1:18" ht="92.4" x14ac:dyDescent="0.25">
      <c r="A25" s="2">
        <v>12</v>
      </c>
      <c r="B25" s="3" t="s">
        <v>54</v>
      </c>
      <c r="C25" s="10">
        <v>160</v>
      </c>
      <c r="D25" s="10" t="s">
        <v>55</v>
      </c>
      <c r="E25" s="10" t="s">
        <v>56</v>
      </c>
      <c r="F25" s="10">
        <v>0.5</v>
      </c>
      <c r="G25" s="2">
        <f>F25*C25</f>
        <v>80</v>
      </c>
      <c r="H25" s="10">
        <f>G25</f>
        <v>80</v>
      </c>
      <c r="I25" s="26" t="s">
        <v>34</v>
      </c>
      <c r="J25" s="2">
        <v>3</v>
      </c>
      <c r="K25" s="2">
        <v>2</v>
      </c>
      <c r="L25" s="2">
        <f t="shared" si="2"/>
        <v>6</v>
      </c>
      <c r="M25" s="2">
        <f>(2*4+2*3)*J25*(1/0.4)</f>
        <v>105</v>
      </c>
      <c r="N25" s="22"/>
      <c r="O25" s="22" t="s">
        <v>130</v>
      </c>
      <c r="P25" s="27" t="s">
        <v>153</v>
      </c>
      <c r="Q25" s="10" t="s">
        <v>121</v>
      </c>
      <c r="R25" s="10"/>
    </row>
    <row r="26" spans="1:18" x14ac:dyDescent="0.25">
      <c r="A26" s="2"/>
      <c r="B26" s="3"/>
      <c r="C26" s="10"/>
      <c r="D26" s="10"/>
      <c r="E26" s="10"/>
      <c r="F26" s="10"/>
      <c r="G26" s="2"/>
      <c r="H26" s="10"/>
      <c r="I26" s="29"/>
      <c r="J26" s="2"/>
      <c r="K26" s="2"/>
      <c r="L26" s="2"/>
      <c r="M26" s="2"/>
      <c r="N26" s="22"/>
      <c r="O26" s="22"/>
      <c r="P26" s="25"/>
      <c r="Q26" s="25"/>
      <c r="R26" s="25"/>
    </row>
    <row r="27" spans="1:18" x14ac:dyDescent="0.25">
      <c r="A27" s="2"/>
      <c r="B27" s="11" t="s">
        <v>13</v>
      </c>
      <c r="C27" s="9">
        <f>SUM(C21:C26)</f>
        <v>560</v>
      </c>
      <c r="D27" s="10"/>
      <c r="E27" s="10"/>
      <c r="F27" s="10"/>
      <c r="G27" s="9">
        <f>SUM(G21:G26)</f>
        <v>294</v>
      </c>
      <c r="H27" s="9">
        <f>SUM(H21:H26)</f>
        <v>294</v>
      </c>
      <c r="I27" s="29"/>
      <c r="J27" s="9">
        <f>SUM(J21:J26)</f>
        <v>10</v>
      </c>
      <c r="K27" s="2"/>
      <c r="L27" s="9">
        <f>SUM(L21:L26)</f>
        <v>28</v>
      </c>
      <c r="M27" s="9">
        <f>SUM(M21:M26)</f>
        <v>350</v>
      </c>
      <c r="N27" s="22"/>
      <c r="O27" s="22"/>
      <c r="P27" s="25"/>
      <c r="Q27" s="25"/>
      <c r="R27" s="25"/>
    </row>
    <row r="28" spans="1:18" x14ac:dyDescent="0.25">
      <c r="B28" s="30"/>
    </row>
    <row r="29" spans="1:18" x14ac:dyDescent="0.25">
      <c r="B29" s="31"/>
      <c r="C29" s="30"/>
      <c r="D29" s="30"/>
      <c r="E29" s="30"/>
    </row>
    <row r="30" spans="1:18" x14ac:dyDescent="0.25">
      <c r="B30" s="31"/>
      <c r="C30" s="30"/>
      <c r="D30" s="30"/>
      <c r="E30" s="30"/>
    </row>
  </sheetData>
  <sheetProtection algorithmName="SHA-512" hashValue="+tURSHGd1K53ebtjjkOmoCHm87W8vtdeW5U5UZB6fpKWF43+6qUKQS5OWgweKtxfWZ5wK7lWBBntpok20S9n0w==" saltValue="/ruRqjFU36m8/14R4fTIuA==" spinCount="100000" sheet="1" objects="1" scenarios="1" selectLockedCells="1" selectUnlockedCells="1"/>
  <mergeCells count="9">
    <mergeCell ref="D19:E19"/>
    <mergeCell ref="F19:I19"/>
    <mergeCell ref="J19:M19"/>
    <mergeCell ref="J2:M2"/>
    <mergeCell ref="D2:E2"/>
    <mergeCell ref="F2:I2"/>
    <mergeCell ref="D14:E14"/>
    <mergeCell ref="F14:I14"/>
    <mergeCell ref="J14:M14"/>
  </mergeCells>
  <phoneticPr fontId="2" type="noConversion"/>
  <pageMargins left="0.70866141732283472" right="0.51181102362204722" top="1.7322834645669292" bottom="0.74803149606299213" header="0.70866141732283472" footer="0.31496062992125984"/>
  <pageSetup paperSize="9" orientation="landscape" r:id="rId1"/>
  <headerFooter>
    <oddHeader xml:space="preserve">&amp;LTellija: Keskkonnaamet 
Nimetus: Jõgede eeluuringud elupaikade parandamiseks
Osa 6-3 Selja jõel kavandatavate tööde tehnilised kirjeldused&amp;RTöö nr: 22015-17
Staadium: uuring
</oddHeader>
    <oddFooter>&amp;CLeht &amp;P/Lehti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="115" zoomScaleNormal="115" workbookViewId="0">
      <pane ySplit="2" topLeftCell="A3" activePane="bottomLeft" state="frozen"/>
      <selection pane="bottomLeft" activeCell="D20" sqref="D20"/>
    </sheetView>
  </sheetViews>
  <sheetFormatPr defaultRowHeight="14.4" x14ac:dyDescent="0.3"/>
  <cols>
    <col min="1" max="1" width="7" customWidth="1"/>
    <col min="2" max="2" width="11.33203125" bestFit="1" customWidth="1"/>
    <col min="3" max="3" width="8" bestFit="1" customWidth="1"/>
    <col min="4" max="4" width="7" bestFit="1" customWidth="1"/>
    <col min="5" max="5" width="15.44140625" customWidth="1"/>
    <col min="7" max="7" width="11" bestFit="1" customWidth="1"/>
  </cols>
  <sheetData>
    <row r="1" spans="1:5" x14ac:dyDescent="0.3">
      <c r="A1" s="53" t="s">
        <v>133</v>
      </c>
      <c r="B1" s="54"/>
      <c r="C1" s="54"/>
      <c r="D1" s="54"/>
      <c r="E1" s="55"/>
    </row>
    <row r="2" spans="1:5" x14ac:dyDescent="0.3">
      <c r="A2" s="1" t="s">
        <v>100</v>
      </c>
      <c r="B2" s="1" t="s">
        <v>101</v>
      </c>
      <c r="C2" s="1" t="s">
        <v>16</v>
      </c>
      <c r="D2" s="1" t="s">
        <v>17</v>
      </c>
      <c r="E2" s="1" t="s">
        <v>99</v>
      </c>
    </row>
    <row r="3" spans="1:5" x14ac:dyDescent="0.3">
      <c r="A3" s="2">
        <v>1</v>
      </c>
      <c r="B3" s="3" t="s">
        <v>57</v>
      </c>
      <c r="C3" s="8">
        <v>6597065</v>
      </c>
      <c r="D3" s="8">
        <v>631664</v>
      </c>
      <c r="E3" s="6" t="s">
        <v>58</v>
      </c>
    </row>
    <row r="4" spans="1:5" x14ac:dyDescent="0.3">
      <c r="A4" s="2">
        <v>2</v>
      </c>
      <c r="B4" s="3" t="s">
        <v>59</v>
      </c>
      <c r="C4" s="8">
        <v>6597004</v>
      </c>
      <c r="D4" s="8">
        <v>631685</v>
      </c>
      <c r="E4" s="6" t="s">
        <v>58</v>
      </c>
    </row>
    <row r="5" spans="1:5" x14ac:dyDescent="0.3">
      <c r="A5" s="2">
        <v>3</v>
      </c>
      <c r="B5" s="3" t="s">
        <v>61</v>
      </c>
      <c r="C5" s="10">
        <v>6596948</v>
      </c>
      <c r="D5" s="10">
        <v>631704</v>
      </c>
      <c r="E5" s="6" t="s">
        <v>58</v>
      </c>
    </row>
    <row r="6" spans="1:5" x14ac:dyDescent="0.3">
      <c r="A6" s="2">
        <v>4</v>
      </c>
      <c r="B6" s="3" t="s">
        <v>63</v>
      </c>
      <c r="C6" s="10">
        <v>6596805</v>
      </c>
      <c r="D6" s="10">
        <v>631818</v>
      </c>
      <c r="E6" s="6" t="s">
        <v>60</v>
      </c>
    </row>
    <row r="7" spans="1:5" x14ac:dyDescent="0.3">
      <c r="A7" s="2">
        <v>5</v>
      </c>
      <c r="B7" s="3" t="s">
        <v>65</v>
      </c>
      <c r="C7" s="8">
        <v>6596756</v>
      </c>
      <c r="D7" s="8">
        <v>631841</v>
      </c>
      <c r="E7" s="6" t="s">
        <v>60</v>
      </c>
    </row>
    <row r="8" spans="1:5" x14ac:dyDescent="0.3">
      <c r="A8" s="2">
        <v>6</v>
      </c>
      <c r="B8" s="3" t="s">
        <v>67</v>
      </c>
      <c r="C8" s="10">
        <v>6596688</v>
      </c>
      <c r="D8" s="10">
        <v>631906</v>
      </c>
      <c r="E8" s="6" t="s">
        <v>60</v>
      </c>
    </row>
    <row r="9" spans="1:5" x14ac:dyDescent="0.3">
      <c r="A9" s="2">
        <v>7</v>
      </c>
      <c r="B9" s="3" t="s">
        <v>68</v>
      </c>
      <c r="C9" s="10">
        <v>6596371</v>
      </c>
      <c r="D9" s="10">
        <v>632469</v>
      </c>
      <c r="E9" s="6" t="s">
        <v>62</v>
      </c>
    </row>
    <row r="10" spans="1:5" x14ac:dyDescent="0.3">
      <c r="A10" s="2">
        <v>8</v>
      </c>
      <c r="B10" s="3" t="s">
        <v>69</v>
      </c>
      <c r="C10" s="8">
        <v>6596301</v>
      </c>
      <c r="D10" s="8">
        <v>632493</v>
      </c>
      <c r="E10" s="6" t="s">
        <v>62</v>
      </c>
    </row>
    <row r="11" spans="1:5" x14ac:dyDescent="0.3">
      <c r="A11" s="2">
        <v>9</v>
      </c>
      <c r="B11" s="3" t="s">
        <v>71</v>
      </c>
      <c r="C11" s="10">
        <v>6596234</v>
      </c>
      <c r="D11" s="10">
        <v>632515</v>
      </c>
      <c r="E11" s="6" t="s">
        <v>62</v>
      </c>
    </row>
    <row r="12" spans="1:5" x14ac:dyDescent="0.3">
      <c r="A12" s="2">
        <v>10</v>
      </c>
      <c r="B12" s="3" t="s">
        <v>73</v>
      </c>
      <c r="C12" s="10">
        <v>6596078</v>
      </c>
      <c r="D12" s="10">
        <v>632570</v>
      </c>
      <c r="E12" s="6" t="s">
        <v>62</v>
      </c>
    </row>
    <row r="13" spans="1:5" x14ac:dyDescent="0.3">
      <c r="A13" s="2">
        <v>11</v>
      </c>
      <c r="B13" s="3" t="s">
        <v>75</v>
      </c>
      <c r="C13" s="8">
        <v>6595773</v>
      </c>
      <c r="D13" s="8">
        <v>632748</v>
      </c>
      <c r="E13" s="6" t="s">
        <v>64</v>
      </c>
    </row>
    <row r="14" spans="1:5" x14ac:dyDescent="0.3">
      <c r="A14" s="2">
        <v>12</v>
      </c>
      <c r="B14" s="3" t="s">
        <v>77</v>
      </c>
      <c r="C14" s="8">
        <v>6595692</v>
      </c>
      <c r="D14" s="8">
        <v>632756</v>
      </c>
      <c r="E14" s="6" t="s">
        <v>64</v>
      </c>
    </row>
    <row r="15" spans="1:5" x14ac:dyDescent="0.3">
      <c r="A15" s="2">
        <v>13</v>
      </c>
      <c r="B15" s="3" t="s">
        <v>79</v>
      </c>
      <c r="C15" s="8">
        <v>6595652</v>
      </c>
      <c r="D15" s="8">
        <v>632788</v>
      </c>
      <c r="E15" s="6" t="s">
        <v>64</v>
      </c>
    </row>
    <row r="16" spans="1:5" x14ac:dyDescent="0.3">
      <c r="A16" s="2">
        <v>14</v>
      </c>
      <c r="B16" s="3" t="s">
        <v>80</v>
      </c>
      <c r="C16" s="10">
        <v>6595464</v>
      </c>
      <c r="D16" s="10">
        <v>632900</v>
      </c>
      <c r="E16" s="6" t="s">
        <v>64</v>
      </c>
    </row>
    <row r="17" spans="1:5" x14ac:dyDescent="0.3">
      <c r="A17" s="2">
        <v>15</v>
      </c>
      <c r="B17" s="3" t="s">
        <v>81</v>
      </c>
      <c r="C17" s="10">
        <v>6595255</v>
      </c>
      <c r="D17" s="10">
        <v>633049</v>
      </c>
      <c r="E17" s="6" t="s">
        <v>66</v>
      </c>
    </row>
    <row r="18" spans="1:5" x14ac:dyDescent="0.3">
      <c r="A18" s="2">
        <v>16</v>
      </c>
      <c r="B18" s="3" t="s">
        <v>82</v>
      </c>
      <c r="C18" s="8">
        <v>6595220</v>
      </c>
      <c r="D18" s="8">
        <v>633113</v>
      </c>
      <c r="E18" s="6" t="s">
        <v>66</v>
      </c>
    </row>
    <row r="19" spans="1:5" x14ac:dyDescent="0.3">
      <c r="A19" s="2">
        <v>17</v>
      </c>
      <c r="B19" s="3" t="s">
        <v>83</v>
      </c>
      <c r="C19" s="10">
        <v>6595186</v>
      </c>
      <c r="D19" s="10">
        <v>633145</v>
      </c>
      <c r="E19" s="6" t="s">
        <v>66</v>
      </c>
    </row>
    <row r="20" spans="1:5" x14ac:dyDescent="0.3">
      <c r="A20" s="2">
        <v>18</v>
      </c>
      <c r="B20" s="3" t="s">
        <v>84</v>
      </c>
      <c r="C20" s="8">
        <v>6595116</v>
      </c>
      <c r="D20" s="8">
        <v>633243</v>
      </c>
      <c r="E20" s="6" t="s">
        <v>66</v>
      </c>
    </row>
    <row r="21" spans="1:5" x14ac:dyDescent="0.3">
      <c r="A21" s="2">
        <v>19</v>
      </c>
      <c r="B21" s="3" t="s">
        <v>85</v>
      </c>
      <c r="C21" s="8">
        <v>6595031</v>
      </c>
      <c r="D21" s="8">
        <v>633319</v>
      </c>
      <c r="E21" s="6" t="s">
        <v>66</v>
      </c>
    </row>
    <row r="22" spans="1:5" x14ac:dyDescent="0.3">
      <c r="A22" s="2">
        <v>29</v>
      </c>
      <c r="B22" s="3" t="s">
        <v>86</v>
      </c>
      <c r="C22" s="10">
        <v>6584184</v>
      </c>
      <c r="D22" s="10">
        <v>630102</v>
      </c>
      <c r="E22" s="6" t="s">
        <v>70</v>
      </c>
    </row>
    <row r="23" spans="1:5" x14ac:dyDescent="0.3">
      <c r="A23" s="2">
        <v>30</v>
      </c>
      <c r="B23" s="3" t="s">
        <v>87</v>
      </c>
      <c r="C23" s="10">
        <v>6584156</v>
      </c>
      <c r="D23" s="10">
        <v>630032</v>
      </c>
      <c r="E23" s="6" t="s">
        <v>70</v>
      </c>
    </row>
    <row r="24" spans="1:5" x14ac:dyDescent="0.3">
      <c r="A24" s="2">
        <v>31</v>
      </c>
      <c r="B24" s="3" t="s">
        <v>91</v>
      </c>
      <c r="C24" s="10">
        <v>6583566</v>
      </c>
      <c r="D24" s="10">
        <v>627698</v>
      </c>
      <c r="E24" s="6" t="s">
        <v>72</v>
      </c>
    </row>
    <row r="25" spans="1:5" x14ac:dyDescent="0.3">
      <c r="A25" s="2">
        <v>32</v>
      </c>
      <c r="B25" s="3" t="s">
        <v>92</v>
      </c>
      <c r="C25" s="10">
        <v>6583384</v>
      </c>
      <c r="D25" s="10">
        <v>627590</v>
      </c>
      <c r="E25" s="6" t="s">
        <v>74</v>
      </c>
    </row>
    <row r="26" spans="1:5" x14ac:dyDescent="0.3">
      <c r="A26" s="2">
        <v>33</v>
      </c>
      <c r="B26" s="3" t="s">
        <v>93</v>
      </c>
      <c r="C26" s="10">
        <v>6583289</v>
      </c>
      <c r="D26" s="10">
        <v>627565</v>
      </c>
      <c r="E26" s="6" t="s">
        <v>74</v>
      </c>
    </row>
    <row r="27" spans="1:5" x14ac:dyDescent="0.3">
      <c r="A27" s="2">
        <v>34</v>
      </c>
      <c r="B27" s="3" t="s">
        <v>94</v>
      </c>
      <c r="C27" s="10">
        <v>6583162</v>
      </c>
      <c r="D27" s="10">
        <v>627527</v>
      </c>
      <c r="E27" s="6" t="s">
        <v>76</v>
      </c>
    </row>
    <row r="28" spans="1:5" x14ac:dyDescent="0.3">
      <c r="A28" s="2">
        <v>35</v>
      </c>
      <c r="B28" s="3" t="s">
        <v>95</v>
      </c>
      <c r="C28" s="10">
        <v>6583114</v>
      </c>
      <c r="D28" s="10">
        <v>627532</v>
      </c>
      <c r="E28" s="6" t="s">
        <v>76</v>
      </c>
    </row>
    <row r="29" spans="1:5" x14ac:dyDescent="0.3">
      <c r="A29" s="2">
        <v>36</v>
      </c>
      <c r="B29" s="3" t="s">
        <v>96</v>
      </c>
      <c r="C29" s="10">
        <v>6583042</v>
      </c>
      <c r="D29" s="10">
        <v>627510</v>
      </c>
      <c r="E29" s="6" t="s">
        <v>78</v>
      </c>
    </row>
    <row r="30" spans="1:5" x14ac:dyDescent="0.3">
      <c r="A30" s="2">
        <v>37</v>
      </c>
      <c r="B30" s="3" t="s">
        <v>97</v>
      </c>
      <c r="C30" s="10">
        <v>6583003</v>
      </c>
      <c r="D30" s="10">
        <v>627466</v>
      </c>
      <c r="E30" s="6" t="s">
        <v>78</v>
      </c>
    </row>
    <row r="31" spans="1:5" x14ac:dyDescent="0.3">
      <c r="A31" s="2">
        <v>38</v>
      </c>
      <c r="B31" s="3" t="s">
        <v>98</v>
      </c>
      <c r="C31" s="10">
        <v>6582948</v>
      </c>
      <c r="D31" s="10">
        <v>627404</v>
      </c>
      <c r="E31" s="6" t="s">
        <v>78</v>
      </c>
    </row>
    <row r="32" spans="1:5" x14ac:dyDescent="0.3">
      <c r="A32" s="2"/>
      <c r="B32" s="3"/>
      <c r="C32" s="10"/>
      <c r="D32" s="10"/>
      <c r="E32" s="6"/>
    </row>
  </sheetData>
  <sheetProtection algorithmName="SHA-512" hashValue="HBm76GJPT0uGeEQU5GtRAHEJ/YjnwVz63Oe9iblQhfvnbsp4NUXPI4ces0eq8MUiBSSQ/ZeJBIRvZG8zaUajTQ==" saltValue="JxngmAOq1xPv0vY7Obn/mA==" spinCount="100000" sheet="1" objects="1" scenarios="1" selectLockedCells="1" selectUnlockedCells="1"/>
  <mergeCells count="1">
    <mergeCell ref="A1:E1"/>
  </mergeCells>
  <pageMargins left="0.70866141732283472" right="0.51181102362204722" top="1.7322834645669292" bottom="0.55118110236220474" header="0.70866141732283472" footer="0.31496062992125984"/>
  <pageSetup paperSize="9" orientation="portrait" r:id="rId1"/>
  <headerFooter>
    <oddHeader xml:space="preserve">&amp;LTellija: Keskkonnaamet 
Nimetus: Jõgede eeluuringud elupaikade parandamiseks
Osa 6-3 Selja jõel kavandatavate tööde tehnilised kirjeldused&amp;RTöö nr: 22015-17
Staadium: uuring
</oddHeader>
    <oddFooter>&amp;CLeht &amp;P/Lehti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84BF-B2A4-4D99-A9CC-72DC4E714391}">
  <dimension ref="A1:K5"/>
  <sheetViews>
    <sheetView zoomScaleNormal="100" workbookViewId="0">
      <selection activeCell="D5" sqref="D5"/>
    </sheetView>
  </sheetViews>
  <sheetFormatPr defaultRowHeight="14.4" x14ac:dyDescent="0.3"/>
  <cols>
    <col min="1" max="1" width="6.5546875" style="43" customWidth="1"/>
    <col min="2" max="2" width="11.77734375" style="43" customWidth="1"/>
    <col min="3" max="3" width="9" style="43" bestFit="1" customWidth="1"/>
    <col min="4" max="4" width="10" style="43" bestFit="1" customWidth="1"/>
    <col min="5" max="5" width="9" style="43" bestFit="1" customWidth="1"/>
    <col min="6" max="6" width="10" style="43" bestFit="1" customWidth="1"/>
    <col min="7" max="7" width="25.6640625" style="43" customWidth="1"/>
    <col min="8" max="9" width="49" style="47" customWidth="1"/>
    <col min="10" max="10" width="16.5546875" style="47" customWidth="1"/>
    <col min="11" max="11" width="41.5546875" style="47" customWidth="1"/>
    <col min="12" max="16384" width="8.88671875" style="43"/>
  </cols>
  <sheetData>
    <row r="1" spans="1:11" x14ac:dyDescent="0.3">
      <c r="A1" s="39" t="s">
        <v>107</v>
      </c>
      <c r="B1" s="40"/>
      <c r="C1" s="40"/>
      <c r="D1" s="40"/>
      <c r="E1" s="40"/>
      <c r="F1" s="40"/>
      <c r="G1" s="40"/>
      <c r="H1" s="41"/>
      <c r="I1" s="41"/>
      <c r="J1" s="41"/>
      <c r="K1" s="42"/>
    </row>
    <row r="2" spans="1:11" x14ac:dyDescent="0.3">
      <c r="A2" s="44" t="s">
        <v>108</v>
      </c>
      <c r="B2" s="44" t="s">
        <v>2</v>
      </c>
      <c r="C2" s="45" t="s">
        <v>110</v>
      </c>
      <c r="D2" s="45" t="s">
        <v>109</v>
      </c>
      <c r="E2" s="45" t="s">
        <v>112</v>
      </c>
      <c r="F2" s="45" t="s">
        <v>111</v>
      </c>
      <c r="G2" s="44" t="s">
        <v>113</v>
      </c>
      <c r="H2" s="46" t="s">
        <v>106</v>
      </c>
      <c r="I2" s="46" t="s">
        <v>136</v>
      </c>
      <c r="J2" s="46" t="s">
        <v>119</v>
      </c>
      <c r="K2" s="46" t="s">
        <v>157</v>
      </c>
    </row>
    <row r="3" spans="1:11" ht="109.2" customHeight="1" x14ac:dyDescent="0.3">
      <c r="A3" s="44">
        <v>1</v>
      </c>
      <c r="B3" s="44" t="s">
        <v>114</v>
      </c>
      <c r="C3" s="44">
        <v>633685.30000000005</v>
      </c>
      <c r="D3" s="44">
        <v>6593751.0999999996</v>
      </c>
      <c r="E3" s="44">
        <v>634963</v>
      </c>
      <c r="F3" s="44">
        <v>6591354.2000000002</v>
      </c>
      <c r="G3" s="46" t="s">
        <v>139</v>
      </c>
      <c r="H3" s="46" t="s">
        <v>127</v>
      </c>
      <c r="I3" s="46"/>
      <c r="J3" s="46" t="s">
        <v>124</v>
      </c>
      <c r="K3" s="46" t="s">
        <v>154</v>
      </c>
    </row>
    <row r="4" spans="1:11" ht="138" x14ac:dyDescent="0.3">
      <c r="A4" s="44">
        <v>2</v>
      </c>
      <c r="B4" s="44" t="s">
        <v>115</v>
      </c>
      <c r="C4" s="44">
        <v>635995.4</v>
      </c>
      <c r="D4" s="44">
        <v>6586102.5</v>
      </c>
      <c r="E4" s="44">
        <v>634989</v>
      </c>
      <c r="F4" s="44">
        <v>6591326</v>
      </c>
      <c r="G4" s="46" t="s">
        <v>159</v>
      </c>
      <c r="H4" s="46" t="s">
        <v>126</v>
      </c>
      <c r="I4" s="46"/>
      <c r="J4" s="46" t="s">
        <v>124</v>
      </c>
      <c r="K4" s="46" t="s">
        <v>132</v>
      </c>
    </row>
    <row r="5" spans="1:11" ht="61.2" customHeight="1" x14ac:dyDescent="0.3">
      <c r="A5" s="44">
        <v>3</v>
      </c>
      <c r="B5" s="44" t="s">
        <v>116</v>
      </c>
      <c r="C5" s="44">
        <v>63253</v>
      </c>
      <c r="D5" s="44">
        <v>6584855</v>
      </c>
      <c r="E5" s="44">
        <v>632400</v>
      </c>
      <c r="F5" s="44">
        <v>6584832</v>
      </c>
      <c r="G5" s="46" t="s">
        <v>118</v>
      </c>
      <c r="H5" s="46" t="s">
        <v>135</v>
      </c>
      <c r="I5" s="46" t="s">
        <v>137</v>
      </c>
      <c r="J5" s="46" t="s">
        <v>125</v>
      </c>
      <c r="K5" s="46" t="s">
        <v>123</v>
      </c>
    </row>
  </sheetData>
  <sheetProtection algorithmName="SHA-512" hashValue="ON1drhd6WXyKD7tfeD5vXYOPAeKPnPk7qS5zONX9KbYzo1fGziOr+mW2Wsbhk0cQjMQa7kkVGPEvIibqwxcHqQ==" saltValue="y1XTrmzygWJPMwlAN6pRig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7099CD-D046-4531-A7A1-47AE284F81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086ED4-5C66-4F2C-9BFD-4BD72DC9B9A5}">
  <ds:schemaRefs>
    <ds:schemaRef ds:uri="6687768b-53fe-4807-b859-73528b8e3065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cf49515c-1ec1-4d43-b2b6-72147910d7b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27DC580-7E49-4F91-AA4E-2DB99A4B2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Tabel 1.</vt:lpstr>
      <vt:lpstr>Tabel 1-1.</vt:lpstr>
      <vt:lpstr>Tabel 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Taavi</dc:creator>
  <cp:lastModifiedBy>Tuuli Teppo</cp:lastModifiedBy>
  <cp:lastPrinted>2025-10-13T08:11:53Z</cp:lastPrinted>
  <dcterms:created xsi:type="dcterms:W3CDTF">2018-02-16T10:25:53Z</dcterms:created>
  <dcterms:modified xsi:type="dcterms:W3CDTF">2025-10-13T08:22:04Z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